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155" windowHeight="1131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12" i="1"/>
  <c r="D6" l="1"/>
  <c r="E12"/>
  <c r="E50"/>
  <c r="E49"/>
  <c r="E47"/>
  <c r="E16"/>
  <c r="E15"/>
  <c r="E10"/>
  <c r="E6"/>
  <c r="E43"/>
  <c r="E42"/>
  <c r="E19"/>
  <c r="E11"/>
  <c r="D7"/>
  <c r="E17" l="1"/>
  <c r="F49"/>
  <c r="F50"/>
  <c r="G49" l="1"/>
  <c r="G50"/>
  <c r="G47"/>
  <c r="F47"/>
  <c r="F42"/>
  <c r="G42"/>
  <c r="G43"/>
  <c r="F28"/>
  <c r="G28"/>
  <c r="G19"/>
  <c r="E18"/>
  <c r="G18" s="1"/>
  <c r="G15"/>
  <c r="G16"/>
  <c r="G11"/>
  <c r="G10"/>
  <c r="F7"/>
  <c r="G7"/>
  <c r="F11"/>
  <c r="F15"/>
  <c r="F16"/>
  <c r="G17"/>
  <c r="F17"/>
  <c r="F19"/>
  <c r="G22"/>
  <c r="F22"/>
  <c r="G23"/>
  <c r="F23"/>
  <c r="G24"/>
  <c r="F24"/>
  <c r="G25"/>
  <c r="G26"/>
  <c r="F26"/>
  <c r="G27"/>
  <c r="F27"/>
  <c r="G6"/>
  <c r="G12" l="1"/>
  <c r="F18"/>
  <c r="F12"/>
  <c r="F43"/>
  <c r="F6"/>
  <c r="F10"/>
  <c r="F25"/>
</calcChain>
</file>

<file path=xl/sharedStrings.xml><?xml version="1.0" encoding="utf-8"?>
<sst xmlns="http://schemas.openxmlformats.org/spreadsheetml/2006/main" count="85" uniqueCount="57">
  <si>
    <t>Current Policies and Estimates</t>
  </si>
  <si>
    <t>Capital</t>
  </si>
  <si>
    <t>Policy Target</t>
  </si>
  <si>
    <t>Difference actual to policy</t>
  </si>
  <si>
    <t>%</t>
  </si>
  <si>
    <t>$</t>
  </si>
  <si>
    <t>Non-road &amp; lease expenditures 3.5% of revenue</t>
  </si>
  <si>
    <t>Road maintenance</t>
  </si>
  <si>
    <t>Operating</t>
  </si>
  <si>
    <t>5% Revenue Buffer</t>
  </si>
  <si>
    <t>Half-percent Discretionary</t>
  </si>
  <si>
    <t>3% Capital Outlay</t>
  </si>
  <si>
    <t>Reserves</t>
  </si>
  <si>
    <t>Debt</t>
  </si>
  <si>
    <t>8.25% of total expenditures</t>
  </si>
  <si>
    <t>Indebtedness less than 15% A.V.</t>
  </si>
  <si>
    <t>Investment</t>
  </si>
  <si>
    <t>LAIF</t>
  </si>
  <si>
    <t>n/a</t>
  </si>
  <si>
    <t>30% Certificate of Deposits</t>
  </si>
  <si>
    <t>15% Cost value limitation</t>
  </si>
  <si>
    <t xml:space="preserve">  TVI</t>
  </si>
  <si>
    <t xml:space="preserve">  WFB</t>
  </si>
  <si>
    <t>--other minimum levels--</t>
  </si>
  <si>
    <t>Other &amp; Non General Fund Reserves</t>
  </si>
  <si>
    <t>FY 13-14 Budget</t>
  </si>
  <si>
    <t>Reserves are either assigned (A); committed (C); or restricted (R)</t>
  </si>
  <si>
    <t>Amount of street and road capital project funding</t>
  </si>
  <si>
    <t>Explanations</t>
  </si>
  <si>
    <t>Budget</t>
  </si>
  <si>
    <t>Amount identified in Nichols to improve PCI</t>
  </si>
  <si>
    <t>C</t>
  </si>
  <si>
    <t>A</t>
  </si>
  <si>
    <t xml:space="preserve">10% General Fund Reserve </t>
  </si>
  <si>
    <t>10% Hostelry Reserve</t>
  </si>
  <si>
    <t>Vehicle Replacement</t>
  </si>
  <si>
    <t>Technology Reserve</t>
  </si>
  <si>
    <t>Capital Reserve</t>
  </si>
  <si>
    <t>R</t>
  </si>
  <si>
    <t>Debt Service</t>
  </si>
  <si>
    <t>Benefit Liability</t>
  </si>
  <si>
    <t>Debt Reduction</t>
  </si>
  <si>
    <t>Workers' Comp</t>
  </si>
  <si>
    <t>Natural Disaster</t>
  </si>
  <si>
    <t>OPEB Liability</t>
  </si>
  <si>
    <t>Long-term budget stability</t>
  </si>
  <si>
    <t>Various Deposit Accounts</t>
  </si>
  <si>
    <t>Gas Tax</t>
  </si>
  <si>
    <t>Parking in-lieu</t>
  </si>
  <si>
    <t>Traffic Safety</t>
  </si>
  <si>
    <t>Road Impact Fees</t>
  </si>
  <si>
    <t>Grants</t>
  </si>
  <si>
    <t>Employee Benefits Plan</t>
  </si>
  <si>
    <t>Forest Theater</t>
  </si>
  <si>
    <t>Ambulance</t>
  </si>
  <si>
    <r>
      <t xml:space="preserve">The </t>
    </r>
    <r>
      <rPr>
        <i/>
        <sz val="9"/>
        <color theme="1"/>
        <rFont val="Arial"/>
        <family val="2"/>
      </rPr>
      <t>restricted</t>
    </r>
    <r>
      <rPr>
        <sz val="9"/>
        <color theme="1"/>
        <rFont val="Arial"/>
        <family val="2"/>
      </rPr>
      <t xml:space="preserve"> fund balance category includes amounts that can be spent only for the specific purposes stipulated by constitution, external resource providers, or through enabling legislation. The </t>
    </r>
    <r>
      <rPr>
        <i/>
        <sz val="9"/>
        <color theme="1"/>
        <rFont val="Arial"/>
        <family val="2"/>
      </rPr>
      <t>committed</t>
    </r>
    <r>
      <rPr>
        <sz val="9"/>
        <color theme="1"/>
        <rFont val="Arial"/>
        <family val="2"/>
      </rPr>
      <t xml:space="preserve"> fund balance classification includes amounts that can be used only for the specific purposes determined by a formal action of the City Council. Amounts in the </t>
    </r>
    <r>
      <rPr>
        <i/>
        <sz val="9"/>
        <color theme="1"/>
        <rFont val="Arial"/>
        <family val="2"/>
      </rPr>
      <t>assigned</t>
    </r>
    <r>
      <rPr>
        <sz val="9"/>
        <color theme="1"/>
        <rFont val="Arial"/>
        <family val="2"/>
      </rPr>
      <t xml:space="preserve"> fund balance classification are intended to be used by the City for specific purposes but do not meet the criteria to be classified as restricted or committed.</t>
    </r>
  </si>
  <si>
    <t>set by City Council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</si>
</sst>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166" fontId="0" fillId="0" borderId="0" xfId="3" applyNumberFormat="1" applyFont="1"/>
    <xf numFmtId="0" fontId="0" fillId="0" borderId="1" xfId="0" applyBorder="1"/>
    <xf numFmtId="9" fontId="0" fillId="0" borderId="1" xfId="3" applyFont="1" applyBorder="1"/>
    <xf numFmtId="164" fontId="0" fillId="0" borderId="1" xfId="1" applyNumberFormat="1" applyFont="1" applyBorder="1"/>
    <xf numFmtId="165" fontId="0" fillId="0" borderId="1" xfId="2" applyNumberFormat="1" applyFont="1" applyFill="1" applyBorder="1"/>
    <xf numFmtId="165" fontId="0" fillId="0" borderId="1" xfId="2" applyNumberFormat="1" applyFont="1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165" fontId="0" fillId="0" borderId="1" xfId="2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165" fontId="0" fillId="0" borderId="2" xfId="2" applyNumberFormat="1" applyFont="1" applyFill="1" applyBorder="1"/>
    <xf numFmtId="164" fontId="0" fillId="0" borderId="2" xfId="1" applyNumberFormat="1" applyFont="1" applyFill="1" applyBorder="1"/>
    <xf numFmtId="9" fontId="0" fillId="0" borderId="2" xfId="3" applyFont="1" applyBorder="1"/>
    <xf numFmtId="164" fontId="0" fillId="0" borderId="2" xfId="1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1" applyNumberFormat="1" applyFont="1" applyFill="1" applyBorder="1" applyAlignment="1">
      <alignment horizontal="right"/>
    </xf>
    <xf numFmtId="9" fontId="0" fillId="0" borderId="3" xfId="3" applyFont="1" applyBorder="1"/>
    <xf numFmtId="164" fontId="0" fillId="0" borderId="3" xfId="1" applyNumberFormat="1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65" fontId="0" fillId="0" borderId="5" xfId="2" applyNumberFormat="1" applyFont="1" applyBorder="1"/>
    <xf numFmtId="164" fontId="0" fillId="0" borderId="5" xfId="1" applyNumberFormat="1" applyFont="1" applyBorder="1"/>
    <xf numFmtId="9" fontId="0" fillId="0" borderId="5" xfId="3" applyFont="1" applyBorder="1"/>
    <xf numFmtId="164" fontId="0" fillId="0" borderId="6" xfId="1" applyNumberFormat="1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165" fontId="0" fillId="0" borderId="8" xfId="2" applyNumberFormat="1" applyFont="1" applyBorder="1"/>
    <xf numFmtId="164" fontId="0" fillId="0" borderId="8" xfId="1" applyNumberFormat="1" applyFont="1" applyBorder="1"/>
    <xf numFmtId="9" fontId="0" fillId="0" borderId="8" xfId="3" applyFont="1" applyBorder="1"/>
    <xf numFmtId="164" fontId="0" fillId="0" borderId="9" xfId="1" applyNumberFormat="1" applyFont="1" applyBorder="1"/>
    <xf numFmtId="165" fontId="0" fillId="0" borderId="2" xfId="2" applyNumberFormat="1" applyFont="1" applyFill="1" applyBorder="1" applyAlignment="1">
      <alignment horizontal="right"/>
    </xf>
    <xf numFmtId="165" fontId="0" fillId="0" borderId="3" xfId="0" applyNumberFormat="1" applyFill="1" applyBorder="1"/>
    <xf numFmtId="164" fontId="0" fillId="0" borderId="3" xfId="1" applyNumberFormat="1" applyFont="1" applyFill="1" applyBorder="1"/>
    <xf numFmtId="10" fontId="0" fillId="0" borderId="3" xfId="3" applyNumberFormat="1" applyFont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165" fontId="0" fillId="0" borderId="3" xfId="2" applyNumberFormat="1" applyFont="1" applyFill="1" applyBorder="1" applyAlignment="1">
      <alignment horizontal="right"/>
    </xf>
    <xf numFmtId="165" fontId="0" fillId="0" borderId="5" xfId="2" applyNumberFormat="1" applyFont="1" applyFill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165" fontId="0" fillId="0" borderId="8" xfId="2" applyNumberFormat="1" applyFont="1" applyFill="1" applyBorder="1"/>
    <xf numFmtId="0" fontId="5" fillId="0" borderId="8" xfId="0" applyFont="1" applyBorder="1"/>
    <xf numFmtId="0" fontId="0" fillId="0" borderId="11" xfId="0" applyBorder="1"/>
    <xf numFmtId="0" fontId="0" fillId="0" borderId="3" xfId="0" applyBorder="1" applyAlignment="1">
      <alignment wrapText="1"/>
    </xf>
    <xf numFmtId="0" fontId="2" fillId="0" borderId="10" xfId="0" applyFont="1" applyBorder="1"/>
    <xf numFmtId="0" fontId="2" fillId="0" borderId="11" xfId="0" applyFont="1" applyBorder="1"/>
    <xf numFmtId="0" fontId="0" fillId="0" borderId="12" xfId="0" applyBorder="1"/>
    <xf numFmtId="0" fontId="2" fillId="0" borderId="8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3" xfId="2" applyNumberFormat="1" applyFont="1" applyFill="1" applyBorder="1"/>
    <xf numFmtId="0" fontId="6" fillId="0" borderId="0" xfId="0" applyFont="1" applyAlignment="1">
      <alignment horizontal="justify" wrapText="1"/>
    </xf>
    <xf numFmtId="0" fontId="8" fillId="0" borderId="0" xfId="0" applyFont="1" applyAlignment="1">
      <alignment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54"/>
  <sheetViews>
    <sheetView showGridLines="0" tabSelected="1" workbookViewId="0">
      <selection activeCell="H54" sqref="A1:H54"/>
    </sheetView>
  </sheetViews>
  <sheetFormatPr defaultRowHeight="15"/>
  <cols>
    <col min="1" max="1" width="4.28515625" customWidth="1"/>
    <col min="2" max="2" width="30" customWidth="1"/>
    <col min="3" max="3" width="3.42578125" customWidth="1"/>
    <col min="4" max="4" width="15.28515625" bestFit="1" customWidth="1"/>
    <col min="5" max="5" width="12.5703125" bestFit="1" customWidth="1"/>
    <col min="6" max="6" width="12.5703125" customWidth="1"/>
    <col min="7" max="7" width="13.42578125" bestFit="1" customWidth="1"/>
    <col min="8" max="8" width="3.7109375" customWidth="1"/>
    <col min="10" max="10" width="45.7109375" bestFit="1" customWidth="1"/>
    <col min="11" max="11" width="30.28515625" customWidth="1"/>
  </cols>
  <sheetData>
    <row r="2" spans="2:11" ht="18.75">
      <c r="B2" s="55" t="s">
        <v>0</v>
      </c>
      <c r="C2" s="55"/>
      <c r="D2" s="55"/>
      <c r="E2" s="55"/>
      <c r="F2" s="55"/>
      <c r="G2" s="55"/>
    </row>
    <row r="3" spans="2:11">
      <c r="D3" t="s">
        <v>25</v>
      </c>
      <c r="E3" t="s">
        <v>2</v>
      </c>
      <c r="F3" s="56" t="s">
        <v>3</v>
      </c>
      <c r="G3" s="56"/>
      <c r="J3" t="s">
        <v>28</v>
      </c>
    </row>
    <row r="4" spans="2:11">
      <c r="E4" s="59" t="s">
        <v>56</v>
      </c>
      <c r="F4" s="1" t="s">
        <v>4</v>
      </c>
      <c r="G4" s="1" t="s">
        <v>5</v>
      </c>
      <c r="J4" t="s">
        <v>29</v>
      </c>
      <c r="K4" t="s">
        <v>2</v>
      </c>
    </row>
    <row r="5" spans="2:11">
      <c r="B5" s="51" t="s">
        <v>1</v>
      </c>
      <c r="C5" s="52"/>
      <c r="D5" s="49"/>
      <c r="E5" s="49"/>
      <c r="F5" s="49"/>
      <c r="G5" s="53"/>
    </row>
    <row r="6" spans="2:11" ht="30.75" customHeight="1">
      <c r="B6" s="50" t="s">
        <v>6</v>
      </c>
      <c r="C6" s="50"/>
      <c r="D6" s="57">
        <f>202200+140000+584000</f>
        <v>926200</v>
      </c>
      <c r="E6" s="57">
        <f>16265926*0.035</f>
        <v>569307.41</v>
      </c>
      <c r="F6" s="21">
        <f>+D6/E6</f>
        <v>1.6268890650834844</v>
      </c>
      <c r="G6" s="22">
        <f>+D6-E6</f>
        <v>356892.58999999997</v>
      </c>
    </row>
    <row r="7" spans="2:11">
      <c r="B7" s="12" t="s">
        <v>7</v>
      </c>
      <c r="C7" s="12"/>
      <c r="D7" s="14">
        <f>291900+292100+140000+202200</f>
        <v>926200</v>
      </c>
      <c r="E7" s="14">
        <v>890000</v>
      </c>
      <c r="F7" s="16">
        <f>+D7/E7</f>
        <v>1.0406741573033709</v>
      </c>
      <c r="G7" s="17">
        <f>+D7-E7</f>
        <v>36200</v>
      </c>
      <c r="J7" t="s">
        <v>27</v>
      </c>
      <c r="K7" t="s">
        <v>30</v>
      </c>
    </row>
    <row r="8" spans="2:11">
      <c r="B8" s="23"/>
      <c r="C8" s="39"/>
      <c r="D8" s="25"/>
      <c r="E8" s="25"/>
      <c r="F8" s="27"/>
      <c r="G8" s="28"/>
    </row>
    <row r="9" spans="2:11">
      <c r="B9" s="29" t="s">
        <v>8</v>
      </c>
      <c r="C9" s="54"/>
      <c r="D9" s="31"/>
      <c r="E9" s="31"/>
      <c r="F9" s="33"/>
      <c r="G9" s="34"/>
    </row>
    <row r="10" spans="2:11">
      <c r="B10" s="3" t="s">
        <v>9</v>
      </c>
      <c r="C10" s="3"/>
      <c r="D10" s="6">
        <v>0</v>
      </c>
      <c r="E10" s="6">
        <f>16265926*0.05</f>
        <v>813296.3</v>
      </c>
      <c r="F10" s="4">
        <f t="shared" ref="F10:F28" si="0">+D10/E10</f>
        <v>0</v>
      </c>
      <c r="G10" s="5">
        <f t="shared" ref="G10:G28" si="1">+D10-E10</f>
        <v>-813296.3</v>
      </c>
    </row>
    <row r="11" spans="2:11">
      <c r="B11" s="3" t="s">
        <v>10</v>
      </c>
      <c r="C11" s="3"/>
      <c r="D11" s="6">
        <v>81050</v>
      </c>
      <c r="E11" s="6">
        <f>16257403*0.005</f>
        <v>81287.014999999999</v>
      </c>
      <c r="F11" s="4">
        <f t="shared" si="0"/>
        <v>0.99708422064704927</v>
      </c>
      <c r="G11" s="5">
        <f t="shared" si="1"/>
        <v>-237.01499999999942</v>
      </c>
    </row>
    <row r="12" spans="2:11">
      <c r="B12" s="12" t="s">
        <v>11</v>
      </c>
      <c r="C12" s="12"/>
      <c r="D12" s="14">
        <f>7500+32261+70552+18000+25000+47954+95000+44520+12000+18000+2500+35000+16690+20000+20000+104000</f>
        <v>568977</v>
      </c>
      <c r="E12" s="14">
        <f>16265926*0.03</f>
        <v>487977.77999999997</v>
      </c>
      <c r="F12" s="16">
        <f t="shared" si="0"/>
        <v>1.1659895661642627</v>
      </c>
      <c r="G12" s="17">
        <f t="shared" si="1"/>
        <v>80999.22000000003</v>
      </c>
      <c r="K12" s="2"/>
    </row>
    <row r="13" spans="2:11">
      <c r="B13" s="23"/>
      <c r="C13" s="39"/>
      <c r="D13" s="25"/>
      <c r="E13" s="25"/>
      <c r="F13" s="27"/>
      <c r="G13" s="28"/>
    </row>
    <row r="14" spans="2:11">
      <c r="B14" s="29" t="s">
        <v>12</v>
      </c>
      <c r="C14" s="48" t="s">
        <v>26</v>
      </c>
      <c r="D14" s="41"/>
      <c r="E14" s="31"/>
      <c r="F14" s="33"/>
      <c r="G14" s="34"/>
    </row>
    <row r="15" spans="2:11">
      <c r="B15" s="18" t="s">
        <v>33</v>
      </c>
      <c r="C15" s="19" t="s">
        <v>31</v>
      </c>
      <c r="D15" s="57">
        <v>1566165</v>
      </c>
      <c r="E15" s="57">
        <f>16265926*0.1</f>
        <v>1626592.6</v>
      </c>
      <c r="F15" s="21">
        <f t="shared" si="0"/>
        <v>0.96285019371168901</v>
      </c>
      <c r="G15" s="22">
        <f t="shared" si="1"/>
        <v>-60427.600000000093</v>
      </c>
    </row>
    <row r="16" spans="2:11">
      <c r="B16" s="3" t="s">
        <v>34</v>
      </c>
      <c r="C16" s="8" t="s">
        <v>31</v>
      </c>
      <c r="D16" s="6">
        <v>831485</v>
      </c>
      <c r="E16" s="6">
        <f>4846000*0.1</f>
        <v>484600</v>
      </c>
      <c r="F16" s="4">
        <f t="shared" si="0"/>
        <v>1.7158171687990096</v>
      </c>
      <c r="G16" s="5">
        <f t="shared" si="1"/>
        <v>346885</v>
      </c>
    </row>
    <row r="17" spans="2:7">
      <c r="B17" s="3" t="s">
        <v>35</v>
      </c>
      <c r="C17" s="8" t="s">
        <v>32</v>
      </c>
      <c r="D17" s="6">
        <v>150000</v>
      </c>
      <c r="E17" s="6">
        <f>1945000*0.1</f>
        <v>194500</v>
      </c>
      <c r="F17" s="4">
        <f t="shared" si="0"/>
        <v>0.77120822622107965</v>
      </c>
      <c r="G17" s="5">
        <f t="shared" si="1"/>
        <v>-44500</v>
      </c>
    </row>
    <row r="18" spans="2:7">
      <c r="B18" s="3" t="s">
        <v>36</v>
      </c>
      <c r="C18" s="8" t="s">
        <v>32</v>
      </c>
      <c r="D18" s="6">
        <v>200000</v>
      </c>
      <c r="E18" s="6">
        <f>25000+40000+72000+10000+14000</f>
        <v>161000</v>
      </c>
      <c r="F18" s="4">
        <f t="shared" si="0"/>
        <v>1.2422360248447204</v>
      </c>
      <c r="G18" s="5">
        <f t="shared" si="1"/>
        <v>39000</v>
      </c>
    </row>
    <row r="19" spans="2:7">
      <c r="B19" s="3" t="s">
        <v>37</v>
      </c>
      <c r="C19" s="8" t="s">
        <v>31</v>
      </c>
      <c r="D19" s="6">
        <v>913989</v>
      </c>
      <c r="E19" s="6">
        <f>13866800*0.2</f>
        <v>2773360</v>
      </c>
      <c r="F19" s="4">
        <f t="shared" si="0"/>
        <v>0.32956017249834135</v>
      </c>
      <c r="G19" s="5">
        <f t="shared" si="1"/>
        <v>-1859371</v>
      </c>
    </row>
    <row r="20" spans="2:7">
      <c r="B20" s="3"/>
      <c r="C20" s="3"/>
      <c r="D20" s="7"/>
      <c r="E20" s="7"/>
      <c r="F20" s="4"/>
      <c r="G20" s="5"/>
    </row>
    <row r="21" spans="2:7">
      <c r="B21" s="9" t="s">
        <v>23</v>
      </c>
      <c r="C21" s="9"/>
      <c r="D21" s="7"/>
      <c r="E21" s="7"/>
      <c r="F21" s="4"/>
      <c r="G21" s="5"/>
    </row>
    <row r="22" spans="2:7">
      <c r="B22" s="3" t="s">
        <v>39</v>
      </c>
      <c r="C22" s="8" t="s">
        <v>38</v>
      </c>
      <c r="D22" s="6">
        <v>400000</v>
      </c>
      <c r="E22" s="6">
        <v>400000</v>
      </c>
      <c r="F22" s="4">
        <f t="shared" si="0"/>
        <v>1</v>
      </c>
      <c r="G22" s="5">
        <f t="shared" si="1"/>
        <v>0</v>
      </c>
    </row>
    <row r="23" spans="2:7">
      <c r="B23" s="3" t="s">
        <v>40</v>
      </c>
      <c r="C23" s="8" t="s">
        <v>31</v>
      </c>
      <c r="D23" s="6">
        <v>414293</v>
      </c>
      <c r="E23" s="6">
        <v>350000</v>
      </c>
      <c r="F23" s="4">
        <f t="shared" si="0"/>
        <v>1.1836942857142858</v>
      </c>
      <c r="G23" s="5">
        <f t="shared" si="1"/>
        <v>64293</v>
      </c>
    </row>
    <row r="24" spans="2:7">
      <c r="B24" s="3" t="s">
        <v>41</v>
      </c>
      <c r="C24" s="8" t="s">
        <v>31</v>
      </c>
      <c r="D24" s="6">
        <v>714187</v>
      </c>
      <c r="E24" s="6">
        <v>720000</v>
      </c>
      <c r="F24" s="4">
        <f t="shared" si="0"/>
        <v>0.99192638888888884</v>
      </c>
      <c r="G24" s="5">
        <f t="shared" si="1"/>
        <v>-5813</v>
      </c>
    </row>
    <row r="25" spans="2:7">
      <c r="B25" s="3" t="s">
        <v>42</v>
      </c>
      <c r="C25" s="8" t="s">
        <v>31</v>
      </c>
      <c r="D25" s="6">
        <v>239012</v>
      </c>
      <c r="E25" s="6">
        <v>200000</v>
      </c>
      <c r="F25" s="4">
        <f t="shared" si="0"/>
        <v>1.19506</v>
      </c>
      <c r="G25" s="5">
        <f t="shared" si="1"/>
        <v>39012</v>
      </c>
    </row>
    <row r="26" spans="2:7">
      <c r="B26" s="3" t="s">
        <v>43</v>
      </c>
      <c r="C26" s="8" t="s">
        <v>31</v>
      </c>
      <c r="D26" s="6">
        <v>250000</v>
      </c>
      <c r="E26" s="6">
        <v>250000</v>
      </c>
      <c r="F26" s="4">
        <f t="shared" si="0"/>
        <v>1</v>
      </c>
      <c r="G26" s="5">
        <f t="shared" si="1"/>
        <v>0</v>
      </c>
    </row>
    <row r="27" spans="2:7">
      <c r="B27" s="3" t="s">
        <v>44</v>
      </c>
      <c r="C27" s="8" t="s">
        <v>31</v>
      </c>
      <c r="D27" s="6">
        <v>1500000</v>
      </c>
      <c r="E27" s="6">
        <v>1500000</v>
      </c>
      <c r="F27" s="4">
        <f t="shared" si="0"/>
        <v>1</v>
      </c>
      <c r="G27" s="5">
        <f t="shared" si="1"/>
        <v>0</v>
      </c>
    </row>
    <row r="28" spans="2:7">
      <c r="B28" s="12" t="s">
        <v>45</v>
      </c>
      <c r="C28" s="13" t="s">
        <v>32</v>
      </c>
      <c r="D28" s="14">
        <v>1545133</v>
      </c>
      <c r="E28" s="14">
        <v>500000</v>
      </c>
      <c r="F28" s="16">
        <f t="shared" si="0"/>
        <v>3.0902660000000002</v>
      </c>
      <c r="G28" s="17">
        <f t="shared" si="1"/>
        <v>1045133</v>
      </c>
    </row>
    <row r="29" spans="2:7">
      <c r="B29" s="23"/>
      <c r="C29" s="24"/>
      <c r="D29" s="25"/>
      <c r="E29" s="44"/>
      <c r="F29" s="27"/>
      <c r="G29" s="28"/>
    </row>
    <row r="30" spans="2:7">
      <c r="B30" s="45" t="s">
        <v>24</v>
      </c>
      <c r="C30" s="46"/>
      <c r="D30" s="31"/>
      <c r="E30" s="47"/>
      <c r="F30" s="33"/>
      <c r="G30" s="34"/>
    </row>
    <row r="31" spans="2:7">
      <c r="B31" s="18" t="s">
        <v>46</v>
      </c>
      <c r="C31" s="19" t="s">
        <v>31</v>
      </c>
      <c r="D31" s="57">
        <v>434008</v>
      </c>
      <c r="E31" s="43" t="s">
        <v>18</v>
      </c>
      <c r="F31" s="21"/>
      <c r="G31" s="22"/>
    </row>
    <row r="32" spans="2:7">
      <c r="B32" s="3" t="s">
        <v>47</v>
      </c>
      <c r="C32" s="8" t="s">
        <v>31</v>
      </c>
      <c r="D32" s="6">
        <v>156107</v>
      </c>
      <c r="E32" s="10" t="s">
        <v>18</v>
      </c>
      <c r="F32" s="4"/>
      <c r="G32" s="5"/>
    </row>
    <row r="33" spans="2:7">
      <c r="B33" s="3" t="s">
        <v>48</v>
      </c>
      <c r="C33" s="8" t="s">
        <v>31</v>
      </c>
      <c r="D33" s="6">
        <v>700760</v>
      </c>
      <c r="E33" s="10" t="s">
        <v>18</v>
      </c>
      <c r="F33" s="4"/>
      <c r="G33" s="5"/>
    </row>
    <row r="34" spans="2:7">
      <c r="B34" s="3" t="s">
        <v>49</v>
      </c>
      <c r="C34" s="8" t="s">
        <v>31</v>
      </c>
      <c r="D34" s="6">
        <v>6024</v>
      </c>
      <c r="E34" s="10" t="s">
        <v>18</v>
      </c>
      <c r="F34" s="4"/>
      <c r="G34" s="5"/>
    </row>
    <row r="35" spans="2:7">
      <c r="B35" s="3" t="s">
        <v>50</v>
      </c>
      <c r="C35" s="8" t="s">
        <v>31</v>
      </c>
      <c r="D35" s="6">
        <v>59496</v>
      </c>
      <c r="E35" s="10" t="s">
        <v>18</v>
      </c>
      <c r="F35" s="4"/>
      <c r="G35" s="5"/>
    </row>
    <row r="36" spans="2:7">
      <c r="B36" s="3" t="s">
        <v>51</v>
      </c>
      <c r="C36" s="8" t="s">
        <v>38</v>
      </c>
      <c r="D36" s="6">
        <v>64271</v>
      </c>
      <c r="E36" s="10" t="s">
        <v>18</v>
      </c>
      <c r="F36" s="4"/>
      <c r="G36" s="5"/>
    </row>
    <row r="37" spans="2:7">
      <c r="B37" s="3" t="s">
        <v>52</v>
      </c>
      <c r="C37" s="8" t="s">
        <v>31</v>
      </c>
      <c r="D37" s="6">
        <v>31380</v>
      </c>
      <c r="E37" s="10" t="s">
        <v>18</v>
      </c>
      <c r="F37" s="3"/>
      <c r="G37" s="3"/>
    </row>
    <row r="38" spans="2:7">
      <c r="B38" s="3" t="s">
        <v>53</v>
      </c>
      <c r="C38" s="8" t="s">
        <v>32</v>
      </c>
      <c r="D38" s="6">
        <v>83538</v>
      </c>
      <c r="E38" s="10" t="s">
        <v>18</v>
      </c>
      <c r="F38" s="3"/>
      <c r="G38" s="3"/>
    </row>
    <row r="39" spans="2:7">
      <c r="B39" s="12" t="s">
        <v>54</v>
      </c>
      <c r="C39" s="13" t="s">
        <v>32</v>
      </c>
      <c r="D39" s="14">
        <v>119948</v>
      </c>
      <c r="E39" s="35" t="s">
        <v>18</v>
      </c>
      <c r="F39" s="12"/>
      <c r="G39" s="12"/>
    </row>
    <row r="40" spans="2:7">
      <c r="B40" s="23"/>
      <c r="C40" s="24"/>
      <c r="D40" s="39"/>
      <c r="E40" s="39"/>
      <c r="F40" s="39"/>
      <c r="G40" s="40"/>
    </row>
    <row r="41" spans="2:7">
      <c r="B41" s="29" t="s">
        <v>13</v>
      </c>
      <c r="C41" s="30"/>
      <c r="D41" s="41"/>
      <c r="E41" s="41"/>
      <c r="F41" s="41"/>
      <c r="G41" s="42"/>
    </row>
    <row r="42" spans="2:7">
      <c r="B42" s="18" t="s">
        <v>15</v>
      </c>
      <c r="C42" s="19"/>
      <c r="D42" s="36">
        <v>0</v>
      </c>
      <c r="E42" s="37">
        <f>3030390405*0.15</f>
        <v>454558560.75</v>
      </c>
      <c r="F42" s="38">
        <f>+D42/E42</f>
        <v>0</v>
      </c>
      <c r="G42" s="22">
        <f>+D42-E42</f>
        <v>-454558560.75</v>
      </c>
    </row>
    <row r="43" spans="2:7">
      <c r="B43" s="12" t="s">
        <v>14</v>
      </c>
      <c r="C43" s="13"/>
      <c r="D43" s="14">
        <v>1245206</v>
      </c>
      <c r="E43" s="15">
        <f>16257403*0.0825</f>
        <v>1341235.7475000001</v>
      </c>
      <c r="F43" s="16">
        <f>+D43/E43</f>
        <v>0.92840203694317347</v>
      </c>
      <c r="G43" s="17">
        <f>+D43-E43</f>
        <v>-96029.747500000056</v>
      </c>
    </row>
    <row r="44" spans="2:7">
      <c r="B44" s="23"/>
      <c r="C44" s="24"/>
      <c r="D44" s="25"/>
      <c r="E44" s="26"/>
      <c r="F44" s="27"/>
      <c r="G44" s="28"/>
    </row>
    <row r="45" spans="2:7">
      <c r="B45" s="29" t="s">
        <v>16</v>
      </c>
      <c r="C45" s="30"/>
      <c r="D45" s="31"/>
      <c r="E45" s="32"/>
      <c r="F45" s="33"/>
      <c r="G45" s="34"/>
    </row>
    <row r="46" spans="2:7">
      <c r="B46" s="18" t="s">
        <v>17</v>
      </c>
      <c r="C46" s="19"/>
      <c r="D46" s="57">
        <v>5592163</v>
      </c>
      <c r="E46" s="20" t="s">
        <v>18</v>
      </c>
      <c r="F46" s="21"/>
      <c r="G46" s="22"/>
    </row>
    <row r="47" spans="2:7">
      <c r="B47" s="3" t="s">
        <v>19</v>
      </c>
      <c r="C47" s="8"/>
      <c r="D47" s="6">
        <v>1993183</v>
      </c>
      <c r="E47" s="11">
        <f>+(D47+D46)*0.3</f>
        <v>2275603.7999999998</v>
      </c>
      <c r="F47" s="4">
        <f>+D47/E47</f>
        <v>0.87589192811156324</v>
      </c>
      <c r="G47" s="5">
        <f>+D47-E47</f>
        <v>-282420.79999999981</v>
      </c>
    </row>
    <row r="48" spans="2:7">
      <c r="B48" s="3" t="s">
        <v>20</v>
      </c>
      <c r="C48" s="8"/>
      <c r="D48" s="6"/>
      <c r="E48" s="11"/>
      <c r="F48" s="4"/>
      <c r="G48" s="5"/>
    </row>
    <row r="49" spans="2:7">
      <c r="B49" s="3" t="s">
        <v>21</v>
      </c>
      <c r="C49" s="8"/>
      <c r="D49" s="6">
        <v>993183</v>
      </c>
      <c r="E49" s="11">
        <f>+(D47+D46)*0.15</f>
        <v>1137801.8999999999</v>
      </c>
      <c r="F49" s="4">
        <f>+D49/E49</f>
        <v>0.87289623967054375</v>
      </c>
      <c r="G49" s="5">
        <f>+D49-E49</f>
        <v>-144618.89999999991</v>
      </c>
    </row>
    <row r="50" spans="2:7">
      <c r="B50" s="3" t="s">
        <v>22</v>
      </c>
      <c r="C50" s="3"/>
      <c r="D50" s="6">
        <v>1000000</v>
      </c>
      <c r="E50" s="11">
        <f>+(D47+D46)*0.15</f>
        <v>1137801.8999999999</v>
      </c>
      <c r="F50" s="4">
        <f>+D50/E50</f>
        <v>0.87888761655258274</v>
      </c>
      <c r="G50" s="5">
        <f>+D50-E50</f>
        <v>-137801.89999999991</v>
      </c>
    </row>
    <row r="51" spans="2:7" ht="11.25" customHeight="1"/>
    <row r="52" spans="2:7">
      <c r="B52" s="58" t="s">
        <v>55</v>
      </c>
      <c r="C52" s="58"/>
      <c r="D52" s="58"/>
      <c r="E52" s="58"/>
      <c r="F52" s="58"/>
      <c r="G52" s="58"/>
    </row>
    <row r="53" spans="2:7" ht="51" customHeight="1">
      <c r="B53" s="58"/>
      <c r="C53" s="58"/>
      <c r="D53" s="58"/>
      <c r="E53" s="58"/>
      <c r="F53" s="58"/>
      <c r="G53" s="58"/>
    </row>
    <row r="54" spans="2:7" ht="6.75" customHeight="1"/>
  </sheetData>
  <mergeCells count="3">
    <mergeCell ref="B2:G2"/>
    <mergeCell ref="F3:G3"/>
    <mergeCell ref="B52:G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jstilwell</dc:creator>
  <cp:lastModifiedBy>jstilwell</cp:lastModifiedBy>
  <dcterms:created xsi:type="dcterms:W3CDTF">2013-01-22T21:27:47Z</dcterms:created>
  <dcterms:modified xsi:type="dcterms:W3CDTF">2013-05-01T16:55:53Z</dcterms:modified>
</cp:coreProperties>
</file>